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 galano\Desktop\"/>
    </mc:Choice>
  </mc:AlternateContent>
  <workbookProtection revisionsAlgorithmName="SHA-512" revisionsHashValue="fuw8MeVdryz058bb7VO0by/hXwbjox9bABhklO5t8qWbIST0JfCgeu8I3MU3GRJeGjQmOBFV5iTM8Gg3KhOCXA==" revisionsSaltValue="aWT2wgq+4yz4hBCxO5eV2g==" revisionsSpinCount="100000" lockRevision="1"/>
  <bookViews>
    <workbookView xWindow="0" yWindow="0" windowWidth="23040" windowHeight="7092"/>
  </bookViews>
  <sheets>
    <sheet name="calcolo INPS" sheetId="1" r:id="rId1"/>
  </sheets>
  <calcPr calcId="162913"/>
  <customWorkbookViews>
    <customWorkbookView name="Galano, Andrea - Visualizzazione personale" guid="{3F5BEDAC-9E22-403D-BAE5-E0C5F7F30B7A}" mergeInterval="0" personalView="1" maximized="1" xWindow="-9" yWindow="-9" windowWidth="1938" windowHeight="106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5" i="1"/>
  <c r="D24" i="1"/>
  <c r="M16" i="1"/>
  <c r="M9" i="1"/>
  <c r="F9" i="1"/>
  <c r="M8" i="1"/>
  <c r="F8" i="1"/>
  <c r="M7" i="1"/>
  <c r="F7" i="1"/>
  <c r="M6" i="1"/>
  <c r="F6" i="1"/>
  <c r="M5" i="1"/>
  <c r="F5" i="1"/>
  <c r="F10" i="1" s="1"/>
  <c r="F16" i="1" l="1"/>
  <c r="M10" i="1"/>
  <c r="M11" i="1" s="1"/>
  <c r="F15" i="1"/>
  <c r="F11" i="1"/>
  <c r="M15" i="1"/>
  <c r="M20" i="1" l="1"/>
  <c r="M17" i="1"/>
  <c r="N15" i="1"/>
  <c r="F20" i="1"/>
  <c r="F17" i="1"/>
  <c r="M18" i="1" l="1"/>
  <c r="M19" i="1" s="1"/>
  <c r="M21" i="1"/>
  <c r="F18" i="1"/>
  <c r="F19" i="1" s="1"/>
  <c r="F21" i="1"/>
</calcChain>
</file>

<file path=xl/sharedStrings.xml><?xml version="1.0" encoding="utf-8"?>
<sst xmlns="http://schemas.openxmlformats.org/spreadsheetml/2006/main" count="74" uniqueCount="39">
  <si>
    <t>Reddito imponibile</t>
  </si>
  <si>
    <t>Scaglio di reddito Irpef</t>
  </si>
  <si>
    <t>Imposta da pagare Irpef</t>
  </si>
  <si>
    <t>Limite Minimo</t>
  </si>
  <si>
    <t>Limite Massimo</t>
  </si>
  <si>
    <t>Aliquota Irpef (%)</t>
  </si>
  <si>
    <t>Imposte calcolate</t>
  </si>
  <si>
    <t xml:space="preserve">fino a euro 15.000,00 </t>
  </si>
  <si>
    <t xml:space="preserve">23% sull’intero importo </t>
  </si>
  <si>
    <t xml:space="preserve">oltre euro 15.000,00 e fino a euro 28.000,00 </t>
  </si>
  <si>
    <t xml:space="preserve">3.450,00 + 27% parte eccedente 15.000,00 </t>
  </si>
  <si>
    <t xml:space="preserve">oltre euro 28.000,00 e fino a euro 55.000,00 </t>
  </si>
  <si>
    <t xml:space="preserve">6.960,00 + 38% parte eccedente 28.000,00 </t>
  </si>
  <si>
    <t xml:space="preserve">oltre euro 55.000,00 e fino a euro 75.000,00 </t>
  </si>
  <si>
    <t xml:space="preserve">17.220,00 + 41% parte eccedente 55.000,00 </t>
  </si>
  <si>
    <t xml:space="preserve">oltre a euro 75.000,00 </t>
  </si>
  <si>
    <t xml:space="preserve">25.420,00 + 43% parte eccedente 75.000,00 </t>
  </si>
  <si>
    <t>Totale Imposte Lorde</t>
  </si>
  <si>
    <t>Totale imposte Lorda</t>
  </si>
  <si>
    <t>Aliquota effettiva</t>
  </si>
  <si>
    <t>Detrazioni di imposta</t>
  </si>
  <si>
    <t>Ritenute subite</t>
  </si>
  <si>
    <t>Acconti versati</t>
  </si>
  <si>
    <t>Imposta Netta</t>
  </si>
  <si>
    <t>Contributo INPS</t>
  </si>
  <si>
    <t>Tassazione effettiva</t>
  </si>
  <si>
    <t>Reddito Disponibile annuo</t>
  </si>
  <si>
    <t>Reddito Disponibile mensile</t>
  </si>
  <si>
    <t>%Tassazione IRPEF Reale</t>
  </si>
  <si>
    <t>%Tassazione IRPEF Complessiva</t>
  </si>
  <si>
    <t>Professionisti</t>
  </si>
  <si>
    <t>Aliquote INPS</t>
  </si>
  <si>
    <t>Inserire X</t>
  </si>
  <si>
    <t>Soggetti non assicurati presso altre forme pensionistiche obbligatorie</t>
  </si>
  <si>
    <t>x</t>
  </si>
  <si>
    <t>Soggetti titolari di pensione o provvisti di altra tutela pensionistica obbligatoria</t>
  </si>
  <si>
    <t>Collaboratori e assimilati</t>
  </si>
  <si>
    <t>Soggetti non assicurati presso altre forme pensionistiche obbligatorie per i quali è prevista la contribuzione aggiuntiva DIS-COLL</t>
  </si>
  <si>
    <t>Soggetti non assicurati presso altre forme pensionistiche obbligatorie per i quali non è prevista la contribuzione aggiuntiva DIS-COLL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</si>
</sst>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\ _€_-;\-* #,##0\ _€_-;_-* &quot;-&quot;??\ _€_-;_-@_-"/>
    <numFmt numFmtId="165" formatCode="_-* #,##0.00\ _€_-;\-* #,##0.00\ _€_-;_-* &quot;-&quot;??\ _€_-;_-@_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FFFFFF"/>
      <name val="Arial"/>
      <family val="2"/>
    </font>
    <font>
      <sz val="10.5"/>
      <color rgb="FF00000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440E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3" applyFont="1"/>
    <xf numFmtId="0" fontId="3" fillId="0" borderId="0" xfId="3" applyFont="1"/>
    <xf numFmtId="164" fontId="3" fillId="0" borderId="0" xfId="3" applyNumberFormat="1" applyFont="1"/>
    <xf numFmtId="165" fontId="2" fillId="2" borderId="1" xfId="4" applyFont="1" applyFill="1" applyBorder="1"/>
    <xf numFmtId="0" fontId="4" fillId="3" borderId="2" xfId="3" applyFont="1" applyFill="1" applyBorder="1" applyAlignment="1">
      <alignment vertical="center" wrapText="1"/>
    </xf>
    <xf numFmtId="0" fontId="4" fillId="3" borderId="3" xfId="3" applyFont="1" applyFill="1" applyBorder="1" applyAlignment="1">
      <alignment vertical="center" wrapText="1"/>
    </xf>
    <xf numFmtId="164" fontId="4" fillId="3" borderId="3" xfId="3" applyNumberFormat="1" applyFont="1" applyFill="1" applyBorder="1" applyAlignment="1">
      <alignment vertical="center" wrapText="1"/>
    </xf>
    <xf numFmtId="164" fontId="4" fillId="3" borderId="3" xfId="3" applyNumberFormat="1" applyFont="1" applyFill="1" applyBorder="1" applyAlignment="1">
      <alignment horizontal="center" vertical="center" wrapText="1"/>
    </xf>
    <xf numFmtId="0" fontId="5" fillId="0" borderId="4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164" fontId="6" fillId="0" borderId="4" xfId="4" applyNumberFormat="1" applyFont="1" applyBorder="1"/>
    <xf numFmtId="9" fontId="6" fillId="0" borderId="4" xfId="5" applyFont="1" applyBorder="1" applyAlignment="1">
      <alignment horizontal="center"/>
    </xf>
    <xf numFmtId="0" fontId="3" fillId="0" borderId="6" xfId="3" applyFont="1" applyBorder="1"/>
    <xf numFmtId="165" fontId="7" fillId="0" borderId="6" xfId="4" applyFont="1" applyFill="1" applyBorder="1" applyAlignment="1">
      <alignment vertical="center" wrapText="1"/>
    </xf>
    <xf numFmtId="164" fontId="3" fillId="0" borderId="7" xfId="3" applyNumberFormat="1" applyFont="1" applyBorder="1"/>
    <xf numFmtId="164" fontId="2" fillId="0" borderId="7" xfId="3" applyNumberFormat="1" applyFont="1" applyBorder="1" applyAlignment="1">
      <alignment horizontal="right"/>
    </xf>
    <xf numFmtId="164" fontId="2" fillId="0" borderId="7" xfId="4" applyNumberFormat="1" applyFont="1" applyBorder="1"/>
    <xf numFmtId="164" fontId="3" fillId="0" borderId="0" xfId="3" applyNumberFormat="1" applyFont="1" applyAlignment="1">
      <alignment horizontal="right"/>
    </xf>
    <xf numFmtId="9" fontId="6" fillId="0" borderId="0" xfId="5" applyFont="1"/>
    <xf numFmtId="164" fontId="2" fillId="0" borderId="8" xfId="3" applyNumberFormat="1" applyFont="1" applyBorder="1" applyAlignment="1">
      <alignment horizontal="right"/>
    </xf>
    <xf numFmtId="164" fontId="2" fillId="0" borderId="9" xfId="3" applyNumberFormat="1" applyFont="1" applyBorder="1"/>
    <xf numFmtId="164" fontId="2" fillId="0" borderId="0" xfId="3" applyNumberFormat="1" applyFont="1" applyAlignment="1">
      <alignment horizontal="right"/>
    </xf>
    <xf numFmtId="164" fontId="2" fillId="0" borderId="0" xfId="3" applyNumberFormat="1" applyFont="1"/>
    <xf numFmtId="9" fontId="6" fillId="0" borderId="0" xfId="5" applyFont="1" applyAlignment="1">
      <alignment horizontal="center"/>
    </xf>
    <xf numFmtId="9" fontId="3" fillId="0" borderId="0" xfId="2" applyFont="1" applyAlignment="1">
      <alignment horizontal="center"/>
    </xf>
    <xf numFmtId="0" fontId="8" fillId="0" borderId="0" xfId="0" applyFont="1" applyAlignment="1">
      <alignment vertical="center" wrapText="1"/>
    </xf>
    <xf numFmtId="9" fontId="3" fillId="0" borderId="0" xfId="2" applyFont="1"/>
    <xf numFmtId="0" fontId="0" fillId="0" borderId="0" xfId="0" applyAlignment="1">
      <alignment vertical="center" wrapText="1"/>
    </xf>
    <xf numFmtId="9" fontId="8" fillId="0" borderId="0" xfId="0" applyNumberFormat="1" applyFont="1" applyAlignment="1">
      <alignment vertical="center" wrapText="1"/>
    </xf>
    <xf numFmtId="10" fontId="8" fillId="0" borderId="0" xfId="2" applyNumberFormat="1" applyFont="1" applyAlignment="1">
      <alignment vertical="center" wrapText="1"/>
    </xf>
    <xf numFmtId="0" fontId="9" fillId="0" borderId="0" xfId="3" applyFont="1" applyAlignment="1">
      <alignment horizontal="center"/>
    </xf>
    <xf numFmtId="43" fontId="3" fillId="0" borderId="0" xfId="1" applyFont="1"/>
    <xf numFmtId="164" fontId="6" fillId="0" borderId="4" xfId="4" applyNumberFormat="1" applyFont="1" applyBorder="1" applyProtection="1">
      <protection hidden="1"/>
    </xf>
  </cellXfs>
  <cellStyles count="6">
    <cellStyle name="Migliaia" xfId="1" builtinId="3"/>
    <cellStyle name="Migliaia 3" xfId="4"/>
    <cellStyle name="Normale" xfId="0" builtinId="0"/>
    <cellStyle name="Normale 6" xfId="3"/>
    <cellStyle name="Percentuale" xfId="2" builtinId="5"/>
    <cellStyle name="Percentua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C45DF3E-5C17-4845-A157-BAB27576BF26}" protected="1">
  <header guid="{4C45DF3E-5C17-4845-A157-BAB27576BF26}" dateTime="2020-02-26T07:21:38" maxSheetId="2" userName="Galano, Andrea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4C45DF3E-5C17-4845-A157-BAB27576BF26}" name="Galano, Andrea" id="-1340332377" dateTime="2020-02-26T07:21:48"/>
</user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29"/>
  <sheetViews>
    <sheetView tabSelected="1" zoomScale="70" zoomScaleNormal="70" workbookViewId="0">
      <selection activeCell="I8" sqref="I8"/>
    </sheetView>
  </sheetViews>
  <sheetFormatPr defaultColWidth="8.88671875" defaultRowHeight="13.8" outlineLevelRow="1" x14ac:dyDescent="0.25"/>
  <cols>
    <col min="1" max="1" width="21.44140625" style="2" customWidth="1"/>
    <col min="2" max="2" width="30.109375" style="2" customWidth="1"/>
    <col min="3" max="4" width="11.109375" style="3" customWidth="1"/>
    <col min="5" max="5" width="16.6640625" style="3" customWidth="1"/>
    <col min="6" max="6" width="14.109375" style="3" customWidth="1"/>
    <col min="7" max="7" width="13.5546875" style="3" customWidth="1"/>
    <col min="8" max="8" width="39.88671875" style="2" customWidth="1"/>
    <col min="9" max="9" width="30.88671875" style="2" customWidth="1"/>
    <col min="10" max="11" width="14.109375" style="3" customWidth="1"/>
    <col min="12" max="12" width="22.5546875" style="3" customWidth="1"/>
    <col min="13" max="13" width="14.109375" style="3" customWidth="1"/>
    <col min="14" max="18" width="8.88671875" style="2"/>
    <col min="19" max="19" width="48.5546875" style="2" customWidth="1"/>
    <col min="20" max="20" width="40.44140625" style="2" customWidth="1"/>
    <col min="21" max="16384" width="8.88671875" style="2"/>
  </cols>
  <sheetData>
    <row r="1" spans="1:20" ht="14.4" thickBot="1" x14ac:dyDescent="0.3">
      <c r="A1" s="1" t="s">
        <v>0</v>
      </c>
      <c r="H1" s="1" t="s">
        <v>0</v>
      </c>
    </row>
    <row r="2" spans="1:20" ht="14.4" thickBot="1" x14ac:dyDescent="0.3">
      <c r="A2" s="4">
        <v>28000</v>
      </c>
      <c r="H2" s="4">
        <v>28000</v>
      </c>
    </row>
    <row r="3" spans="1:20" ht="14.4" thickBot="1" x14ac:dyDescent="0.3"/>
    <row r="4" spans="1:20" ht="31.2" x14ac:dyDescent="0.25">
      <c r="A4" s="5" t="s">
        <v>1</v>
      </c>
      <c r="B4" s="6" t="s">
        <v>2</v>
      </c>
      <c r="C4" s="7" t="s">
        <v>3</v>
      </c>
      <c r="D4" s="7" t="s">
        <v>4</v>
      </c>
      <c r="E4" s="8" t="s">
        <v>5</v>
      </c>
      <c r="F4" s="7" t="s">
        <v>6</v>
      </c>
      <c r="H4" s="5" t="s">
        <v>1</v>
      </c>
      <c r="I4" s="6" t="s">
        <v>2</v>
      </c>
      <c r="J4" s="7" t="s">
        <v>3</v>
      </c>
      <c r="K4" s="7" t="s">
        <v>4</v>
      </c>
      <c r="L4" s="8" t="s">
        <v>5</v>
      </c>
      <c r="M4" s="7" t="s">
        <v>6</v>
      </c>
    </row>
    <row r="5" spans="1:20" ht="30" customHeight="1" outlineLevel="1" x14ac:dyDescent="0.25">
      <c r="A5" s="9" t="s">
        <v>7</v>
      </c>
      <c r="B5" s="10" t="s">
        <v>8</v>
      </c>
      <c r="C5" s="11">
        <v>0</v>
      </c>
      <c r="D5" s="11">
        <v>15000</v>
      </c>
      <c r="E5" s="12">
        <v>0.23</v>
      </c>
      <c r="F5" s="33">
        <f>+IF(A2&gt;D5,D5*E5,A2*E5)</f>
        <v>3450</v>
      </c>
      <c r="H5" s="9" t="s">
        <v>7</v>
      </c>
      <c r="I5" s="10" t="s">
        <v>8</v>
      </c>
      <c r="J5" s="11">
        <v>0</v>
      </c>
      <c r="K5" s="11">
        <v>15000</v>
      </c>
      <c r="L5" s="12">
        <v>0.23</v>
      </c>
      <c r="M5" s="33">
        <f>+IF(H2&gt;K5,K5*L5,H2*L5)</f>
        <v>3450</v>
      </c>
    </row>
    <row r="6" spans="1:20" ht="30" customHeight="1" outlineLevel="1" x14ac:dyDescent="0.25">
      <c r="A6" s="9" t="s">
        <v>9</v>
      </c>
      <c r="B6" s="10" t="s">
        <v>10</v>
      </c>
      <c r="C6" s="11">
        <v>15000</v>
      </c>
      <c r="D6" s="11">
        <v>28000</v>
      </c>
      <c r="E6" s="12">
        <v>0.27</v>
      </c>
      <c r="F6" s="33">
        <f>+IF(A2&gt;D6,(D6-C6)*E6,IF(A2&lt;C6,0,(A2-C6)*E6))</f>
        <v>3510.0000000000005</v>
      </c>
      <c r="H6" s="9" t="s">
        <v>9</v>
      </c>
      <c r="I6" s="10" t="s">
        <v>10</v>
      </c>
      <c r="J6" s="11">
        <v>15000</v>
      </c>
      <c r="K6" s="11">
        <v>28000</v>
      </c>
      <c r="L6" s="12">
        <v>0.27</v>
      </c>
      <c r="M6" s="33">
        <f>+IF(H2&gt;K6,(K6-J6)*L6,IF(H2&lt;J6,0,(H2-J6)*L6))</f>
        <v>3510.0000000000005</v>
      </c>
    </row>
    <row r="7" spans="1:20" ht="30" customHeight="1" outlineLevel="1" x14ac:dyDescent="0.25">
      <c r="A7" s="9" t="s">
        <v>11</v>
      </c>
      <c r="B7" s="10" t="s">
        <v>12</v>
      </c>
      <c r="C7" s="11">
        <v>28000</v>
      </c>
      <c r="D7" s="11">
        <v>55000</v>
      </c>
      <c r="E7" s="12">
        <v>0.38</v>
      </c>
      <c r="F7" s="33">
        <f>+IF(A2&gt;D7,(D7-C7)*E7,IF(A2&lt;C7,0,(A2-C7)*E7))</f>
        <v>0</v>
      </c>
      <c r="H7" s="9" t="s">
        <v>11</v>
      </c>
      <c r="I7" s="10" t="s">
        <v>12</v>
      </c>
      <c r="J7" s="11">
        <v>28000</v>
      </c>
      <c r="K7" s="11">
        <v>55000</v>
      </c>
      <c r="L7" s="12">
        <v>0.38</v>
      </c>
      <c r="M7" s="33">
        <f>+IF(H2&gt;K7,(K7-J7)*L7,IF(H2&lt;J7,0,(H2-J7)*L7))</f>
        <v>0</v>
      </c>
    </row>
    <row r="8" spans="1:20" ht="30" customHeight="1" outlineLevel="1" x14ac:dyDescent="0.25">
      <c r="A8" s="9" t="s">
        <v>13</v>
      </c>
      <c r="B8" s="10" t="s">
        <v>14</v>
      </c>
      <c r="C8" s="11">
        <v>55000</v>
      </c>
      <c r="D8" s="11">
        <v>75000</v>
      </c>
      <c r="E8" s="12">
        <v>0.41</v>
      </c>
      <c r="F8" s="33">
        <f>+IF(A2&gt;D8,(D8-C8)*E8,IF(A2&lt;C8,0,(A2-C8)*E8))</f>
        <v>0</v>
      </c>
      <c r="H8" s="9" t="s">
        <v>13</v>
      </c>
      <c r="I8" s="10" t="s">
        <v>14</v>
      </c>
      <c r="J8" s="11">
        <v>55000</v>
      </c>
      <c r="K8" s="11">
        <v>75000</v>
      </c>
      <c r="L8" s="12">
        <v>0.41</v>
      </c>
      <c r="M8" s="33">
        <f>+IF(H2&gt;K8,(K8-J8)*L8,IF(H2&lt;J8,0,(H2-J8)*L8))</f>
        <v>0</v>
      </c>
    </row>
    <row r="9" spans="1:20" ht="30" customHeight="1" outlineLevel="1" x14ac:dyDescent="0.25">
      <c r="A9" s="9" t="s">
        <v>15</v>
      </c>
      <c r="B9" s="10" t="s">
        <v>16</v>
      </c>
      <c r="C9" s="11">
        <v>75000</v>
      </c>
      <c r="D9" s="11"/>
      <c r="E9" s="12">
        <v>0.43</v>
      </c>
      <c r="F9" s="33">
        <f>+IF(A2&gt;C9,(A2-C9)+E9,0)</f>
        <v>0</v>
      </c>
      <c r="H9" s="9" t="s">
        <v>15</v>
      </c>
      <c r="I9" s="10" t="s">
        <v>16</v>
      </c>
      <c r="J9" s="11">
        <v>75000</v>
      </c>
      <c r="K9" s="11"/>
      <c r="L9" s="12">
        <v>0.43</v>
      </c>
      <c r="M9" s="33">
        <f>+IF(H2&gt;J9,(H2-J9)+L9,0)</f>
        <v>0</v>
      </c>
    </row>
    <row r="10" spans="1:20" ht="30" customHeight="1" thickBot="1" x14ac:dyDescent="0.3">
      <c r="A10" s="13"/>
      <c r="B10" s="14" t="s">
        <v>17</v>
      </c>
      <c r="C10" s="15"/>
      <c r="D10" s="15"/>
      <c r="E10" s="16" t="s">
        <v>18</v>
      </c>
      <c r="F10" s="17">
        <f>+SUM(F5:F9)</f>
        <v>6960</v>
      </c>
      <c r="H10" s="13"/>
      <c r="I10" s="14" t="s">
        <v>17</v>
      </c>
      <c r="J10" s="15"/>
      <c r="K10" s="15"/>
      <c r="L10" s="16" t="s">
        <v>18</v>
      </c>
      <c r="M10" s="17">
        <f>+SUM(M5:M9)</f>
        <v>6960</v>
      </c>
    </row>
    <row r="11" spans="1:20" x14ac:dyDescent="0.25">
      <c r="E11" s="18" t="s">
        <v>19</v>
      </c>
      <c r="F11" s="19">
        <f>+F10/A2</f>
        <v>0.24857142857142858</v>
      </c>
      <c r="L11" s="18" t="s">
        <v>19</v>
      </c>
      <c r="M11" s="19">
        <f>+M10/H2</f>
        <v>0.24857142857142858</v>
      </c>
    </row>
    <row r="12" spans="1:20" x14ac:dyDescent="0.25">
      <c r="E12" s="18" t="s">
        <v>20</v>
      </c>
      <c r="L12" s="18" t="s">
        <v>20</v>
      </c>
    </row>
    <row r="13" spans="1:20" x14ac:dyDescent="0.25">
      <c r="E13" s="18" t="s">
        <v>21</v>
      </c>
      <c r="L13" s="18" t="s">
        <v>21</v>
      </c>
      <c r="S13"/>
      <c r="T13"/>
    </row>
    <row r="14" spans="1:20" ht="14.4" thickBot="1" x14ac:dyDescent="0.3">
      <c r="E14" s="18" t="s">
        <v>22</v>
      </c>
      <c r="L14" s="18" t="s">
        <v>22</v>
      </c>
      <c r="S14"/>
      <c r="T14"/>
    </row>
    <row r="15" spans="1:20" ht="14.4" thickBot="1" x14ac:dyDescent="0.3">
      <c r="E15" s="20" t="s">
        <v>23</v>
      </c>
      <c r="F15" s="21">
        <f>+F10-F12-F14-F13</f>
        <v>6960</v>
      </c>
      <c r="L15" s="20" t="s">
        <v>23</v>
      </c>
      <c r="M15" s="21">
        <f>+M10-M12-M14-M13</f>
        <v>6960</v>
      </c>
      <c r="N15" s="19">
        <f>+M15/H2</f>
        <v>0.24857142857142858</v>
      </c>
    </row>
    <row r="16" spans="1:20" ht="14.4" thickBot="1" x14ac:dyDescent="0.3">
      <c r="C16" s="2"/>
      <c r="D16" s="2"/>
      <c r="E16" s="20" t="s">
        <v>24</v>
      </c>
      <c r="F16" s="21">
        <f>+D24+D25+D27+D28+D29</f>
        <v>7201.5999999999995</v>
      </c>
      <c r="J16" s="2"/>
      <c r="K16" s="2"/>
      <c r="L16" s="20" t="s">
        <v>24</v>
      </c>
      <c r="M16" s="21">
        <f>+K23+K24+K26+K27+K28</f>
        <v>0</v>
      </c>
    </row>
    <row r="17" spans="1:20" x14ac:dyDescent="0.25">
      <c r="E17" s="22" t="s">
        <v>25</v>
      </c>
      <c r="F17" s="23">
        <f>+F15+F16</f>
        <v>14161.599999999999</v>
      </c>
      <c r="G17" s="2"/>
      <c r="L17" s="23" t="s">
        <v>25</v>
      </c>
      <c r="M17" s="23">
        <f>+M15+M16</f>
        <v>6960</v>
      </c>
    </row>
    <row r="18" spans="1:20" x14ac:dyDescent="0.25">
      <c r="E18" s="18" t="s">
        <v>26</v>
      </c>
      <c r="F18" s="3">
        <f>+A2-F17</f>
        <v>13838.400000000001</v>
      </c>
      <c r="L18" s="3" t="s">
        <v>26</v>
      </c>
      <c r="M18" s="3">
        <f>+H2-M17</f>
        <v>21040</v>
      </c>
    </row>
    <row r="19" spans="1:20" x14ac:dyDescent="0.25">
      <c r="E19" s="18" t="s">
        <v>27</v>
      </c>
      <c r="F19" s="3">
        <f>+F18/12</f>
        <v>1153.2</v>
      </c>
      <c r="L19" s="3" t="s">
        <v>27</v>
      </c>
      <c r="M19" s="3">
        <f>+M18/12</f>
        <v>1753.3333333333333</v>
      </c>
    </row>
    <row r="20" spans="1:20" x14ac:dyDescent="0.25">
      <c r="E20" s="18" t="s">
        <v>28</v>
      </c>
      <c r="F20" s="24">
        <f>+F15/A2</f>
        <v>0.24857142857142858</v>
      </c>
      <c r="L20" s="3" t="s">
        <v>28</v>
      </c>
      <c r="M20" s="19">
        <f>+M15/H2</f>
        <v>0.24857142857142858</v>
      </c>
    </row>
    <row r="21" spans="1:20" x14ac:dyDescent="0.25">
      <c r="D21" s="2"/>
      <c r="E21" s="18" t="s">
        <v>29</v>
      </c>
      <c r="F21" s="25">
        <f>+F17/A2</f>
        <v>0.50577142857142854</v>
      </c>
      <c r="H21" s="26" t="s">
        <v>30</v>
      </c>
      <c r="I21" s="26" t="s">
        <v>31</v>
      </c>
      <c r="J21" s="2" t="s">
        <v>32</v>
      </c>
      <c r="K21" s="2"/>
      <c r="L21" s="3" t="s">
        <v>29</v>
      </c>
      <c r="M21" s="27">
        <f>+M17/H2</f>
        <v>0.24857142857142858</v>
      </c>
      <c r="S21" s="28"/>
      <c r="T21" s="29"/>
    </row>
    <row r="22" spans="1:20" x14ac:dyDescent="0.25">
      <c r="D22" s="2"/>
      <c r="E22" s="18"/>
      <c r="F22" s="25"/>
      <c r="H22" s="26"/>
      <c r="I22" s="26"/>
      <c r="J22" s="2"/>
      <c r="K22" s="2"/>
      <c r="M22" s="27"/>
      <c r="S22" s="28"/>
      <c r="T22" s="29"/>
    </row>
    <row r="23" spans="1:20" ht="17.399999999999999" x14ac:dyDescent="0.3">
      <c r="A23" s="26" t="s">
        <v>30</v>
      </c>
      <c r="B23" s="26" t="s">
        <v>31</v>
      </c>
      <c r="C23" s="2" t="s">
        <v>32</v>
      </c>
      <c r="H23" s="28"/>
      <c r="I23" s="30"/>
      <c r="J23" s="31"/>
      <c r="K23" s="32"/>
      <c r="S23" s="28"/>
      <c r="T23" s="29"/>
    </row>
    <row r="24" spans="1:20" ht="52.8" x14ac:dyDescent="0.3">
      <c r="A24" s="28" t="s">
        <v>33</v>
      </c>
      <c r="B24" s="30">
        <v>0.25719999999999998</v>
      </c>
      <c r="C24" s="31" t="s">
        <v>34</v>
      </c>
      <c r="D24" s="32">
        <f>+IF(C24="x",B24*$A$2,0)</f>
        <v>7201.5999999999995</v>
      </c>
      <c r="H24" s="28"/>
      <c r="I24" s="30"/>
      <c r="J24" s="31"/>
      <c r="K24" s="32"/>
      <c r="S24" s="28"/>
      <c r="T24" s="29"/>
    </row>
    <row r="25" spans="1:20" ht="52.8" x14ac:dyDescent="0.3">
      <c r="A25" s="28" t="s">
        <v>35</v>
      </c>
      <c r="B25" s="30">
        <v>0.24</v>
      </c>
      <c r="C25" s="31"/>
      <c r="D25" s="32">
        <f>+IF(C25="x",B25*$A$2,0)</f>
        <v>0</v>
      </c>
      <c r="H25" s="26"/>
      <c r="I25" s="26"/>
      <c r="J25" s="2"/>
      <c r="K25" s="2"/>
      <c r="S25" s="28"/>
      <c r="T25" s="29"/>
    </row>
    <row r="26" spans="1:20" ht="26.4" x14ac:dyDescent="0.25">
      <c r="A26" s="26" t="s">
        <v>36</v>
      </c>
      <c r="B26" s="26" t="s">
        <v>31</v>
      </c>
      <c r="C26" s="2"/>
      <c r="D26" s="2"/>
      <c r="H26" s="28"/>
      <c r="I26" s="30"/>
      <c r="J26" s="2"/>
      <c r="K26" s="32"/>
      <c r="S26" s="28"/>
      <c r="T26" s="29"/>
    </row>
    <row r="27" spans="1:20" ht="79.2" x14ac:dyDescent="0.25">
      <c r="A27" s="28" t="s">
        <v>37</v>
      </c>
      <c r="B27" s="30">
        <v>0.34229999999999999</v>
      </c>
      <c r="C27" s="2"/>
      <c r="D27" s="32">
        <f>+IF(C27="x",B27*$A$2,0)</f>
        <v>0</v>
      </c>
      <c r="H27" s="28"/>
      <c r="I27" s="30"/>
      <c r="J27" s="2"/>
      <c r="K27" s="32"/>
      <c r="S27" s="28"/>
      <c r="T27" s="29"/>
    </row>
    <row r="28" spans="1:20" ht="92.4" x14ac:dyDescent="0.25">
      <c r="A28" s="28" t="s">
        <v>38</v>
      </c>
      <c r="B28" s="30">
        <v>0.3372</v>
      </c>
      <c r="C28" s="2"/>
      <c r="D28" s="32">
        <f>+IF(C28="x",B28*$A$2,0)</f>
        <v>0</v>
      </c>
      <c r="H28" s="28"/>
      <c r="I28" s="30"/>
      <c r="J28" s="2"/>
      <c r="K28" s="32"/>
      <c r="S28" s="28"/>
      <c r="T28" s="29"/>
    </row>
    <row r="29" spans="1:20" ht="52.8" x14ac:dyDescent="0.25">
      <c r="A29" s="28" t="s">
        <v>35</v>
      </c>
      <c r="B29" s="30">
        <v>0.24</v>
      </c>
      <c r="C29" s="2"/>
      <c r="D29" s="32">
        <f>+IF(C29="x",B29*$A$2,0)</f>
        <v>0</v>
      </c>
      <c r="H29" s="1"/>
      <c r="S29" s="28"/>
      <c r="T29" s="29"/>
    </row>
  </sheetData>
  <customSheetViews>
    <customSheetView guid="{3F5BEDAC-9E22-403D-BAE5-E0C5F7F30B7A}" scale="70">
      <selection activeCell="I8" sqref="I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INPS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Galano, Andrea</cp:lastModifiedBy>
  <dcterms:created xsi:type="dcterms:W3CDTF">2020-02-26T06:12:21Z</dcterms:created>
  <dcterms:modified xsi:type="dcterms:W3CDTF">2020-02-26T06:21:38Z</dcterms:modified>
</cp:coreProperties>
</file>