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 galano\Desktop\"/>
    </mc:Choice>
  </mc:AlternateContent>
  <bookViews>
    <workbookView xWindow="0" yWindow="0" windowWidth="23040" windowHeight="8532"/>
  </bookViews>
  <sheets>
    <sheet name="HP Riforma" sheetId="1" r:id="rId1"/>
  </sheets>
  <definedNames>
    <definedName name="_xlnm._FilterDatabase" localSheetId="0" hidden="1">'HP Riforma'!$J$22:$M$22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Q35" i="1"/>
  <c r="P35" i="1"/>
  <c r="M35" i="1"/>
  <c r="W34" i="1"/>
  <c r="V34" i="1"/>
  <c r="Q34" i="1"/>
  <c r="P34" i="1"/>
  <c r="M34" i="1"/>
  <c r="K34" i="1"/>
  <c r="K35" i="1" s="1"/>
  <c r="W33" i="1"/>
  <c r="V33" i="1"/>
  <c r="Q33" i="1"/>
  <c r="P33" i="1"/>
  <c r="M33" i="1"/>
  <c r="K33" i="1"/>
  <c r="W32" i="1"/>
  <c r="V32" i="1"/>
  <c r="Q32" i="1"/>
  <c r="P32" i="1"/>
  <c r="M32" i="1"/>
  <c r="K32" i="1"/>
  <c r="W31" i="1"/>
  <c r="V31" i="1"/>
  <c r="Q31" i="1"/>
  <c r="P31" i="1"/>
  <c r="M31" i="1"/>
  <c r="K31" i="1"/>
  <c r="W30" i="1"/>
  <c r="V30" i="1"/>
  <c r="Q30" i="1"/>
  <c r="P30" i="1"/>
  <c r="M30" i="1"/>
  <c r="K30" i="1"/>
  <c r="W29" i="1"/>
  <c r="V29" i="1"/>
  <c r="Q29" i="1"/>
  <c r="P29" i="1"/>
  <c r="M29" i="1"/>
  <c r="K29" i="1"/>
  <c r="F29" i="1"/>
  <c r="W28" i="1"/>
  <c r="V28" i="1"/>
  <c r="Q28" i="1"/>
  <c r="P28" i="1"/>
  <c r="M28" i="1"/>
  <c r="K28" i="1"/>
  <c r="F28" i="1"/>
  <c r="W27" i="1"/>
  <c r="V27" i="1"/>
  <c r="Q27" i="1"/>
  <c r="P27" i="1"/>
  <c r="M27" i="1"/>
  <c r="K27" i="1"/>
  <c r="F27" i="1"/>
  <c r="W26" i="1"/>
  <c r="V26" i="1"/>
  <c r="Q26" i="1"/>
  <c r="P26" i="1"/>
  <c r="M26" i="1"/>
  <c r="K26" i="1"/>
  <c r="F26" i="1"/>
  <c r="W25" i="1"/>
  <c r="V25" i="1"/>
  <c r="M25" i="1"/>
  <c r="K25" i="1"/>
  <c r="F25" i="1"/>
  <c r="F30" i="1" s="1"/>
  <c r="J22" i="1"/>
  <c r="T30" i="1" s="1"/>
  <c r="T25" i="1" l="1"/>
  <c r="N26" i="1" s="1"/>
  <c r="T27" i="1"/>
  <c r="T33" i="1"/>
  <c r="T34" i="1"/>
  <c r="T32" i="1"/>
  <c r="T35" i="1"/>
  <c r="T31" i="1"/>
  <c r="F31" i="1"/>
  <c r="T28" i="1"/>
  <c r="N33" i="1" s="1"/>
  <c r="T29" i="1"/>
  <c r="N35" i="1" s="1"/>
  <c r="T26" i="1"/>
  <c r="N29" i="1" s="1"/>
  <c r="T36" i="1" l="1"/>
  <c r="T37" i="1"/>
  <c r="Q22" i="1"/>
  <c r="N32" i="1"/>
  <c r="N30" i="1"/>
  <c r="N28" i="1"/>
  <c r="N31" i="1"/>
  <c r="N27" i="1"/>
  <c r="N34" i="1"/>
  <c r="R22" i="1" l="1"/>
  <c r="S22" i="1"/>
  <c r="T22" i="1" s="1"/>
</calcChain>
</file>

<file path=xl/sharedStrings.xml><?xml version="1.0" encoding="utf-8"?>
<sst xmlns="http://schemas.openxmlformats.org/spreadsheetml/2006/main" count="84" uniqueCount="37">
  <si>
    <t>Scaglio di reddito Irpef</t>
  </si>
  <si>
    <t>Imposta da pagare Irpef</t>
  </si>
  <si>
    <t xml:space="preserve">fino a euro 15.000,00 </t>
  </si>
  <si>
    <t xml:space="preserve">23% sull’intero importo </t>
  </si>
  <si>
    <t xml:space="preserve">oltre euro 15.000,00 e fino a euro 28.000,00 </t>
  </si>
  <si>
    <t xml:space="preserve">3.450,00 + 27% parte eccedente 15.000,00 </t>
  </si>
  <si>
    <t xml:space="preserve">oltre euro 28.000,00 e fino a euro 55.000,00 </t>
  </si>
  <si>
    <t xml:space="preserve">6.960,00 + 38% parte eccedente 28.000,00 </t>
  </si>
  <si>
    <t xml:space="preserve">oltre euro 55.000,00 e fino a euro 75.000,00 </t>
  </si>
  <si>
    <t xml:space="preserve">17.220,00 + 41% parte eccedente 55.000,00 </t>
  </si>
  <si>
    <t xml:space="preserve">oltre a euro 75.000,00 </t>
  </si>
  <si>
    <t xml:space="preserve">25.420,00 + 43% parte eccedente 75.000,00 </t>
  </si>
  <si>
    <t xml:space="preserve">Tassazione Ante Riforma </t>
  </si>
  <si>
    <t xml:space="preserve">Tassazione Post Riforma </t>
  </si>
  <si>
    <t>(RISPARMIO)/PERDITA</t>
  </si>
  <si>
    <t>IN VALORE ASSOLUTO ANNUALE</t>
  </si>
  <si>
    <t>IN VALORE ASSOLUTO  MENSILE</t>
  </si>
  <si>
    <t>IN PERCENTUALE ANNUALE</t>
  </si>
  <si>
    <t>IN PERCENTUALE MENSILE</t>
  </si>
  <si>
    <t>Reddito imponibile</t>
  </si>
  <si>
    <t>Limite Minimo</t>
  </si>
  <si>
    <t>Limite Massimo</t>
  </si>
  <si>
    <t>Aliquota Irpef (%)</t>
  </si>
  <si>
    <t>Imposte calcolate</t>
  </si>
  <si>
    <t>Aliquota IRPEF  (%)</t>
  </si>
  <si>
    <t>Quota Eccedente</t>
  </si>
  <si>
    <t>Progressione Scaglioni</t>
  </si>
  <si>
    <t>Progressione Aliquote</t>
  </si>
  <si>
    <t>Fino a</t>
  </si>
  <si>
    <t xml:space="preserve">paghi il </t>
  </si>
  <si>
    <t>+ quota eccedente euro</t>
  </si>
  <si>
    <t>OLD</t>
  </si>
  <si>
    <t>NEW</t>
  </si>
  <si>
    <t>Totale Imposte Lorde</t>
  </si>
  <si>
    <t>Totale imposte Lorda</t>
  </si>
  <si>
    <t>Aliquota effettiva</t>
  </si>
  <si>
    <t xml:space="preserve">oltre a euro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</si>
</sst>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€_-;\-* #,##0\ _€_-;_-* &quot;-&quot;??\ _€_-;_-@_-"/>
    <numFmt numFmtId="165" formatCode="_-* #,##0.00\ _€_-;\-* #,##0.00\ _€_-;_-* &quot;-&quot;??\ _€_-;_-@_-"/>
    <numFmt numFmtId="166" formatCode="#,##0;\(#,##0\)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FFFFFF"/>
      <name val="Arial"/>
      <family val="2"/>
    </font>
    <font>
      <sz val="10.5"/>
      <color rgb="FF00000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2" applyFont="1"/>
    <xf numFmtId="164" fontId="2" fillId="0" borderId="0" xfId="2" applyNumberFormat="1" applyFont="1"/>
    <xf numFmtId="0" fontId="3" fillId="2" borderId="1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vertical="center" wrapText="1"/>
    </xf>
    <xf numFmtId="0" fontId="4" fillId="0" borderId="3" xfId="2" applyFont="1" applyBorder="1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wrapText="1"/>
    </xf>
    <xf numFmtId="0" fontId="5" fillId="0" borderId="0" xfId="2" applyFont="1"/>
    <xf numFmtId="164" fontId="5" fillId="0" borderId="0" xfId="2" applyNumberFormat="1" applyFont="1"/>
    <xf numFmtId="0" fontId="5" fillId="0" borderId="7" xfId="2" applyFont="1" applyBorder="1" applyAlignment="1">
      <alignment horizontal="center" wrapText="1"/>
    </xf>
    <xf numFmtId="164" fontId="5" fillId="0" borderId="6" xfId="2" applyNumberFormat="1" applyFont="1" applyBorder="1" applyAlignment="1">
      <alignment horizontal="center" vertical="center"/>
    </xf>
    <xf numFmtId="164" fontId="5" fillId="0" borderId="7" xfId="2" applyNumberFormat="1" applyFont="1" applyBorder="1" applyAlignment="1">
      <alignment horizontal="center" vertical="center"/>
    </xf>
    <xf numFmtId="164" fontId="5" fillId="0" borderId="8" xfId="2" applyNumberFormat="1" applyFont="1" applyBorder="1" applyAlignment="1">
      <alignment horizontal="center" vertical="center"/>
    </xf>
    <xf numFmtId="164" fontId="6" fillId="0" borderId="5" xfId="2" applyNumberFormat="1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6" fillId="0" borderId="0" xfId="2" applyFont="1"/>
    <xf numFmtId="165" fontId="6" fillId="3" borderId="5" xfId="3" applyFont="1" applyFill="1" applyBorder="1"/>
    <xf numFmtId="165" fontId="6" fillId="0" borderId="0" xfId="3" applyFont="1" applyFill="1" applyBorder="1"/>
    <xf numFmtId="166" fontId="8" fillId="0" borderId="5" xfId="2" applyNumberFormat="1" applyFont="1" applyBorder="1"/>
    <xf numFmtId="9" fontId="8" fillId="0" borderId="5" xfId="1" applyFont="1" applyBorder="1"/>
    <xf numFmtId="164" fontId="3" fillId="2" borderId="2" xfId="2" applyNumberFormat="1" applyFont="1" applyFill="1" applyBorder="1" applyAlignment="1">
      <alignment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 wrapText="1"/>
    </xf>
    <xf numFmtId="0" fontId="10" fillId="2" borderId="2" xfId="2" applyFont="1" applyFill="1" applyBorder="1" applyAlignment="1">
      <alignment vertical="center" wrapText="1"/>
    </xf>
    <xf numFmtId="0" fontId="10" fillId="2" borderId="2" xfId="2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164" fontId="9" fillId="0" borderId="3" xfId="3" applyNumberFormat="1" applyFont="1" applyBorder="1"/>
    <xf numFmtId="9" fontId="9" fillId="0" borderId="3" xfId="4" applyFont="1" applyBorder="1" applyAlignment="1">
      <alignment horizontal="center"/>
    </xf>
    <xf numFmtId="0" fontId="11" fillId="0" borderId="10" xfId="2" applyFont="1" applyBorder="1" applyAlignment="1">
      <alignment vertical="center" wrapText="1"/>
    </xf>
    <xf numFmtId="164" fontId="11" fillId="0" borderId="11" xfId="2" applyNumberFormat="1" applyFont="1" applyBorder="1" applyAlignment="1">
      <alignment vertical="center" wrapText="1"/>
    </xf>
    <xf numFmtId="164" fontId="11" fillId="0" borderId="11" xfId="2" applyNumberFormat="1" applyFont="1" applyBorder="1" applyAlignment="1">
      <alignment horizontal="center" vertical="center" wrapText="1"/>
    </xf>
    <xf numFmtId="9" fontId="11" fillId="0" borderId="11" xfId="1" applyFont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164" fontId="12" fillId="0" borderId="12" xfId="3" applyNumberFormat="1" applyFont="1" applyBorder="1" applyAlignment="1">
      <alignment vertical="center"/>
    </xf>
    <xf numFmtId="164" fontId="13" fillId="0" borderId="5" xfId="3" applyNumberFormat="1" applyFont="1" applyBorder="1"/>
    <xf numFmtId="9" fontId="13" fillId="0" borderId="5" xfId="4" applyFont="1" applyBorder="1" applyAlignment="1">
      <alignment horizontal="center"/>
    </xf>
    <xf numFmtId="167" fontId="2" fillId="0" borderId="0" xfId="1" applyNumberFormat="1" applyFont="1"/>
    <xf numFmtId="0" fontId="11" fillId="0" borderId="14" xfId="2" applyFont="1" applyBorder="1" applyAlignment="1">
      <alignment vertical="center" wrapText="1"/>
    </xf>
    <xf numFmtId="164" fontId="11" fillId="0" borderId="4" xfId="2" applyNumberFormat="1" applyFont="1" applyBorder="1" applyAlignment="1">
      <alignment vertical="center" wrapText="1"/>
    </xf>
    <xf numFmtId="164" fontId="11" fillId="0" borderId="4" xfId="2" applyNumberFormat="1" applyFont="1" applyBorder="1" applyAlignment="1">
      <alignment horizontal="center" vertical="center" wrapText="1"/>
    </xf>
    <xf numFmtId="9" fontId="11" fillId="0" borderId="4" xfId="1" applyFont="1" applyBorder="1" applyAlignment="1">
      <alignment horizontal="center" vertical="center" wrapText="1"/>
    </xf>
    <xf numFmtId="164" fontId="11" fillId="0" borderId="4" xfId="2" applyNumberFormat="1" applyFont="1" applyFill="1" applyBorder="1" applyAlignment="1">
      <alignment horizontal="center" vertical="center" wrapText="1"/>
    </xf>
    <xf numFmtId="0" fontId="11" fillId="0" borderId="4" xfId="2" quotePrefix="1" applyFont="1" applyFill="1" applyBorder="1" applyAlignment="1">
      <alignment horizontal="center" vertical="center" wrapText="1"/>
    </xf>
    <xf numFmtId="164" fontId="12" fillId="0" borderId="3" xfId="3" applyNumberFormat="1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2" fillId="0" borderId="16" xfId="2" applyFont="1" applyBorder="1"/>
    <xf numFmtId="165" fontId="14" fillId="0" borderId="16" xfId="3" applyFont="1" applyFill="1" applyBorder="1" applyAlignment="1">
      <alignment vertical="center" wrapText="1"/>
    </xf>
    <xf numFmtId="164" fontId="2" fillId="0" borderId="17" xfId="2" applyNumberFormat="1" applyFont="1" applyBorder="1"/>
    <xf numFmtId="164" fontId="6" fillId="0" borderId="17" xfId="2" applyNumberFormat="1" applyFont="1" applyBorder="1" applyAlignment="1">
      <alignment horizontal="right"/>
    </xf>
    <xf numFmtId="164" fontId="6" fillId="0" borderId="17" xfId="3" applyNumberFormat="1" applyFont="1" applyBorder="1"/>
    <xf numFmtId="0" fontId="15" fillId="0" borderId="0" xfId="2" applyFont="1"/>
    <xf numFmtId="164" fontId="15" fillId="0" borderId="0" xfId="2" applyNumberFormat="1" applyFont="1"/>
    <xf numFmtId="164" fontId="15" fillId="0" borderId="0" xfId="2" applyNumberFormat="1" applyFont="1" applyAlignment="1">
      <alignment horizontal="right"/>
    </xf>
    <xf numFmtId="9" fontId="16" fillId="0" borderId="0" xfId="4" applyFont="1"/>
    <xf numFmtId="0" fontId="11" fillId="0" borderId="18" xfId="2" applyFont="1" applyBorder="1" applyAlignment="1">
      <alignment vertical="center" wrapText="1"/>
    </xf>
    <xf numFmtId="164" fontId="11" fillId="0" borderId="19" xfId="2" applyNumberFormat="1" applyFont="1" applyBorder="1" applyAlignment="1">
      <alignment vertical="center" wrapText="1"/>
    </xf>
    <xf numFmtId="164" fontId="11" fillId="0" borderId="19" xfId="2" applyNumberFormat="1" applyFont="1" applyBorder="1" applyAlignment="1">
      <alignment horizontal="center" vertical="center" wrapText="1"/>
    </xf>
    <xf numFmtId="9" fontId="11" fillId="0" borderId="19" xfId="1" applyFont="1" applyBorder="1" applyAlignment="1">
      <alignment horizontal="center" vertical="center" wrapText="1"/>
    </xf>
    <xf numFmtId="164" fontId="11" fillId="0" borderId="19" xfId="2" applyNumberFormat="1" applyFont="1" applyFill="1" applyBorder="1" applyAlignment="1">
      <alignment horizontal="center" vertical="center" wrapText="1"/>
    </xf>
    <xf numFmtId="0" fontId="11" fillId="0" borderId="19" xfId="2" quotePrefix="1" applyFont="1" applyFill="1" applyBorder="1" applyAlignment="1">
      <alignment horizontal="center" vertical="center" wrapText="1"/>
    </xf>
    <xf numFmtId="164" fontId="12" fillId="0" borderId="20" xfId="3" applyNumberFormat="1" applyFont="1" applyBorder="1" applyAlignment="1">
      <alignment vertical="center"/>
    </xf>
    <xf numFmtId="0" fontId="2" fillId="0" borderId="6" xfId="2" applyFont="1" applyBorder="1"/>
    <xf numFmtId="164" fontId="11" fillId="0" borderId="7" xfId="2" applyNumberFormat="1" applyFont="1" applyBorder="1" applyAlignment="1">
      <alignment vertical="center" wrapText="1"/>
    </xf>
    <xf numFmtId="0" fontId="2" fillId="0" borderId="7" xfId="2" applyFont="1" applyBorder="1"/>
    <xf numFmtId="165" fontId="13" fillId="0" borderId="7" xfId="3" applyFont="1" applyFill="1" applyBorder="1" applyAlignment="1">
      <alignment vertical="center" wrapText="1"/>
    </xf>
    <xf numFmtId="164" fontId="2" fillId="0" borderId="7" xfId="2" applyNumberFormat="1" applyFont="1" applyBorder="1"/>
    <xf numFmtId="164" fontId="17" fillId="0" borderId="7" xfId="2" applyNumberFormat="1" applyFont="1" applyBorder="1"/>
    <xf numFmtId="164" fontId="18" fillId="0" borderId="7" xfId="2" applyNumberFormat="1" applyFont="1" applyBorder="1" applyAlignment="1">
      <alignment horizontal="right"/>
    </xf>
    <xf numFmtId="164" fontId="18" fillId="0" borderId="8" xfId="3" applyNumberFormat="1" applyFont="1" applyBorder="1"/>
    <xf numFmtId="164" fontId="17" fillId="0" borderId="0" xfId="2" applyNumberFormat="1" applyFont="1"/>
    <xf numFmtId="164" fontId="17" fillId="0" borderId="0" xfId="2" applyNumberFormat="1" applyFont="1" applyAlignment="1">
      <alignment horizontal="right"/>
    </xf>
    <xf numFmtId="9" fontId="19" fillId="0" borderId="0" xfId="4" applyFont="1"/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165" fontId="7" fillId="0" borderId="9" xfId="3" applyFont="1" applyFill="1" applyBorder="1" applyAlignment="1">
      <alignment horizontal="center"/>
    </xf>
    <xf numFmtId="165" fontId="7" fillId="0" borderId="0" xfId="3" applyFont="1" applyFill="1" applyBorder="1" applyAlignment="1">
      <alignment horizontal="center"/>
    </xf>
    <xf numFmtId="164" fontId="9" fillId="0" borderId="3" xfId="3" applyNumberFormat="1" applyFont="1" applyBorder="1" applyProtection="1">
      <protection hidden="1"/>
    </xf>
    <xf numFmtId="164" fontId="12" fillId="0" borderId="13" xfId="3" applyNumberFormat="1" applyFont="1" applyBorder="1" applyProtection="1">
      <protection hidden="1"/>
    </xf>
    <xf numFmtId="164" fontId="12" fillId="0" borderId="15" xfId="3" applyNumberFormat="1" applyFont="1" applyBorder="1" applyProtection="1">
      <protection hidden="1"/>
    </xf>
    <xf numFmtId="164" fontId="12" fillId="0" borderId="21" xfId="3" applyNumberFormat="1" applyFont="1" applyBorder="1" applyProtection="1">
      <protection hidden="1"/>
    </xf>
  </cellXfs>
  <cellStyles count="5">
    <cellStyle name="Migliaia 3" xfId="3"/>
    <cellStyle name="Normale" xfId="0" builtinId="0"/>
    <cellStyle name="Normale 6" xfId="2"/>
    <cellStyle name="Percentuale" xfId="1" builtinId="5"/>
    <cellStyle name="Percentu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8:AB38"/>
  <sheetViews>
    <sheetView showGridLines="0" tabSelected="1" topLeftCell="A20" zoomScale="55" zoomScaleNormal="55" workbookViewId="0">
      <selection activeCell="F30" sqref="F30"/>
    </sheetView>
  </sheetViews>
  <sheetFormatPr defaultColWidth="8.88671875" defaultRowHeight="13.8" outlineLevelCol="1" x14ac:dyDescent="0.25"/>
  <cols>
    <col min="1" max="1" width="35.21875" style="1" customWidth="1"/>
    <col min="2" max="2" width="22.88671875" style="1" customWidth="1"/>
    <col min="3" max="3" width="19.5546875" style="2" customWidth="1" outlineLevel="1"/>
    <col min="4" max="4" width="28.44140625" style="2" customWidth="1" outlineLevel="1"/>
    <col min="5" max="6" width="23.109375" style="2" customWidth="1"/>
    <col min="7" max="7" width="5" style="2" bestFit="1" customWidth="1"/>
    <col min="8" max="9" width="2.44140625" style="2" customWidth="1"/>
    <col min="10" max="10" width="16.109375" style="2" customWidth="1"/>
    <col min="11" max="11" width="10" style="2" customWidth="1"/>
    <col min="12" max="12" width="12.77734375" style="2" customWidth="1"/>
    <col min="13" max="13" width="11.44140625" style="2" customWidth="1"/>
    <col min="14" max="17" width="18.33203125" style="2" customWidth="1"/>
    <col min="18" max="19" width="18.33203125" style="2" customWidth="1" outlineLevel="1"/>
    <col min="20" max="21" width="23.109375" style="1" customWidth="1"/>
    <col min="22" max="22" width="9.44140625" style="1" customWidth="1"/>
    <col min="23" max="23" width="8.88671875" style="1"/>
    <col min="24" max="24" width="12.33203125" style="1" customWidth="1"/>
    <col min="25" max="26" width="8.88671875" style="1"/>
    <col min="27" max="27" width="44.21875" style="1" customWidth="1"/>
    <col min="28" max="16384" width="8.88671875" style="1"/>
  </cols>
  <sheetData>
    <row r="8" spans="1:2" ht="14.4" thickBot="1" x14ac:dyDescent="0.3"/>
    <row r="9" spans="1:2" ht="31.2" x14ac:dyDescent="0.25">
      <c r="A9" s="3" t="s">
        <v>0</v>
      </c>
      <c r="B9" s="4" t="s">
        <v>1</v>
      </c>
    </row>
    <row r="10" spans="1:2" x14ac:dyDescent="0.25">
      <c r="A10" s="5" t="s">
        <v>2</v>
      </c>
      <c r="B10" s="6" t="s">
        <v>3</v>
      </c>
    </row>
    <row r="11" spans="1:2" ht="27.6" x14ac:dyDescent="0.25">
      <c r="A11" s="5" t="s">
        <v>4</v>
      </c>
      <c r="B11" s="6" t="s">
        <v>5</v>
      </c>
    </row>
    <row r="12" spans="1:2" ht="27.6" x14ac:dyDescent="0.25">
      <c r="A12" s="5" t="s">
        <v>6</v>
      </c>
      <c r="B12" s="6" t="s">
        <v>7</v>
      </c>
    </row>
    <row r="13" spans="1:2" ht="27.6" x14ac:dyDescent="0.25">
      <c r="A13" s="5" t="s">
        <v>8</v>
      </c>
      <c r="B13" s="6" t="s">
        <v>9</v>
      </c>
    </row>
    <row r="14" spans="1:2" ht="27.6" x14ac:dyDescent="0.25">
      <c r="A14" s="5" t="s">
        <v>10</v>
      </c>
      <c r="B14" s="6" t="s">
        <v>11</v>
      </c>
    </row>
    <row r="18" spans="1:28" ht="14.4" thickBot="1" x14ac:dyDescent="0.3"/>
    <row r="19" spans="1:28" s="8" customFormat="1" ht="74.400000000000006" customHeight="1" thickBot="1" x14ac:dyDescent="0.45">
      <c r="A19" s="7" t="s">
        <v>12</v>
      </c>
      <c r="C19" s="9"/>
      <c r="D19" s="9"/>
      <c r="E19" s="9"/>
      <c r="F19" s="9"/>
      <c r="G19" s="9"/>
      <c r="H19" s="9"/>
      <c r="I19" s="9"/>
      <c r="J19" s="75" t="s">
        <v>13</v>
      </c>
      <c r="K19" s="76"/>
      <c r="L19" s="76"/>
      <c r="M19" s="76"/>
      <c r="N19" s="10"/>
      <c r="O19" s="10"/>
      <c r="P19" s="10"/>
      <c r="Q19" s="11" t="s">
        <v>14</v>
      </c>
      <c r="R19" s="12"/>
      <c r="S19" s="12"/>
      <c r="T19" s="13"/>
    </row>
    <row r="20" spans="1:28" ht="42" thickBot="1" x14ac:dyDescent="0.3">
      <c r="Q20" s="14" t="s">
        <v>15</v>
      </c>
      <c r="R20" s="14" t="s">
        <v>16</v>
      </c>
      <c r="S20" s="15" t="s">
        <v>17</v>
      </c>
      <c r="T20" s="15" t="s">
        <v>18</v>
      </c>
    </row>
    <row r="21" spans="1:28" ht="14.4" thickBot="1" x14ac:dyDescent="0.3">
      <c r="A21" s="16" t="s">
        <v>19</v>
      </c>
      <c r="J21" s="16" t="s">
        <v>19</v>
      </c>
      <c r="K21" s="16"/>
      <c r="L21" s="16"/>
      <c r="M21" s="16"/>
      <c r="N21" s="1"/>
      <c r="O21" s="1"/>
      <c r="P21" s="1"/>
      <c r="T21" s="2"/>
      <c r="U21" s="2"/>
    </row>
    <row r="22" spans="1:28" ht="23.4" thickBot="1" x14ac:dyDescent="0.45">
      <c r="A22" s="17">
        <v>45000</v>
      </c>
      <c r="J22" s="77">
        <f>+A22</f>
        <v>45000</v>
      </c>
      <c r="K22" s="78"/>
      <c r="L22" s="78"/>
      <c r="M22" s="18"/>
      <c r="N22" s="1"/>
      <c r="O22" s="1"/>
      <c r="P22" s="1"/>
      <c r="Q22" s="19">
        <f>+T36-F30</f>
        <v>-1121.8500000000004</v>
      </c>
      <c r="R22" s="19">
        <f>+Q22/12</f>
        <v>-93.487500000000026</v>
      </c>
      <c r="S22" s="20">
        <f>+Q22/F30</f>
        <v>-8.3595380029806293E-2</v>
      </c>
      <c r="T22" s="20">
        <f>+S22/12</f>
        <v>-6.9662816691505244E-3</v>
      </c>
      <c r="U22" s="2"/>
    </row>
    <row r="23" spans="1:28" ht="14.4" thickBot="1" x14ac:dyDescent="0.3">
      <c r="J23" s="1"/>
      <c r="K23" s="1"/>
      <c r="L23" s="1"/>
      <c r="M23" s="1"/>
      <c r="N23" s="1"/>
      <c r="O23" s="1"/>
      <c r="P23" s="1"/>
      <c r="T23" s="2"/>
      <c r="U23" s="2"/>
    </row>
    <row r="24" spans="1:28" ht="42" thickBot="1" x14ac:dyDescent="0.3">
      <c r="A24" s="3" t="s">
        <v>0</v>
      </c>
      <c r="B24" s="4" t="s">
        <v>1</v>
      </c>
      <c r="C24" s="21" t="s">
        <v>20</v>
      </c>
      <c r="D24" s="21" t="s">
        <v>21</v>
      </c>
      <c r="E24" s="22" t="s">
        <v>22</v>
      </c>
      <c r="F24" s="21" t="s">
        <v>23</v>
      </c>
      <c r="J24" s="23" t="s">
        <v>0</v>
      </c>
      <c r="K24" s="24"/>
      <c r="L24" s="24"/>
      <c r="M24" s="25" t="s">
        <v>24</v>
      </c>
      <c r="N24" s="25"/>
      <c r="O24" s="24"/>
      <c r="P24" s="24"/>
      <c r="Q24" s="26" t="s">
        <v>20</v>
      </c>
      <c r="R24" s="26" t="s">
        <v>21</v>
      </c>
      <c r="S24" s="27" t="s">
        <v>22</v>
      </c>
      <c r="T24" s="26" t="s">
        <v>25</v>
      </c>
      <c r="U24" s="2"/>
      <c r="V24" s="28" t="s">
        <v>26</v>
      </c>
      <c r="W24" s="28" t="s">
        <v>27</v>
      </c>
    </row>
    <row r="25" spans="1:28" ht="46.2" customHeight="1" thickBot="1" x14ac:dyDescent="0.3">
      <c r="A25" s="5" t="s">
        <v>2</v>
      </c>
      <c r="B25" s="6" t="s">
        <v>3</v>
      </c>
      <c r="C25" s="29">
        <v>0</v>
      </c>
      <c r="D25" s="29">
        <v>15000</v>
      </c>
      <c r="E25" s="30">
        <v>0.23</v>
      </c>
      <c r="F25" s="79">
        <f>+IF(A22&gt;D25,D25*E25,A22*E25)</f>
        <v>3450</v>
      </c>
      <c r="J25" s="31" t="s">
        <v>28</v>
      </c>
      <c r="K25" s="32">
        <f t="shared" ref="K25:K34" si="0">+R25</f>
        <v>15000</v>
      </c>
      <c r="L25" s="33" t="s">
        <v>29</v>
      </c>
      <c r="M25" s="34">
        <f t="shared" ref="M25:M35" si="1">+S25</f>
        <v>0.21</v>
      </c>
      <c r="N25" s="35"/>
      <c r="O25" s="35"/>
      <c r="P25" s="36">
        <v>15000</v>
      </c>
      <c r="Q25" s="37">
        <v>0</v>
      </c>
      <c r="R25" s="37">
        <v>15000</v>
      </c>
      <c r="S25" s="38">
        <v>0.21</v>
      </c>
      <c r="T25" s="80">
        <f>+IF(J22&gt;R25,R25*S25,J22*S25)</f>
        <v>3150</v>
      </c>
      <c r="U25" s="2"/>
      <c r="V25" s="39">
        <f>+(R26-R25)/R25</f>
        <v>0.2</v>
      </c>
      <c r="W25" s="39">
        <f>+(S26-S25)/S25</f>
        <v>4.7619047619047665E-2</v>
      </c>
    </row>
    <row r="26" spans="1:28" ht="46.2" customHeight="1" thickBot="1" x14ac:dyDescent="0.3">
      <c r="A26" s="5" t="s">
        <v>4</v>
      </c>
      <c r="B26" s="6" t="s">
        <v>5</v>
      </c>
      <c r="C26" s="29">
        <v>15000</v>
      </c>
      <c r="D26" s="29">
        <v>28000</v>
      </c>
      <c r="E26" s="30">
        <v>0.27</v>
      </c>
      <c r="F26" s="79">
        <f>+IF(A22&gt;D26,(D26-C26)*E26,IF(A22&lt;C26,0,(A22-C26)*E26))</f>
        <v>3510.0000000000005</v>
      </c>
      <c r="J26" s="40" t="s">
        <v>28</v>
      </c>
      <c r="K26" s="41">
        <f t="shared" si="0"/>
        <v>18000</v>
      </c>
      <c r="L26" s="42" t="s">
        <v>29</v>
      </c>
      <c r="M26" s="43">
        <f t="shared" si="1"/>
        <v>0.22</v>
      </c>
      <c r="N26" s="44">
        <f>+T25</f>
        <v>3150</v>
      </c>
      <c r="O26" s="45" t="s">
        <v>30</v>
      </c>
      <c r="P26" s="46">
        <f t="shared" ref="P26:P35" si="2">+R25</f>
        <v>15000</v>
      </c>
      <c r="Q26" s="37">
        <f t="shared" ref="Q26:Q35" si="3">+R25+1</f>
        <v>15001</v>
      </c>
      <c r="R26" s="37">
        <v>18000</v>
      </c>
      <c r="S26" s="38">
        <v>0.22</v>
      </c>
      <c r="T26" s="81">
        <f>+IF(J22&gt;R26,(R26-Q26)*S26,IF(J22&lt;Q26,0,(J22-Q26)*S26))</f>
        <v>659.78</v>
      </c>
      <c r="U26" s="2"/>
      <c r="V26" s="39">
        <f>+(R27-R26)/R26</f>
        <v>0.16666666666666666</v>
      </c>
      <c r="W26" s="39">
        <f t="shared" ref="W26:W34" si="4">+(S27-S26)/S26</f>
        <v>0.18181818181818185</v>
      </c>
      <c r="AB26" s="47" t="s">
        <v>31</v>
      </c>
    </row>
    <row r="27" spans="1:28" ht="46.2" customHeight="1" thickBot="1" x14ac:dyDescent="0.3">
      <c r="A27" s="5" t="s">
        <v>6</v>
      </c>
      <c r="B27" s="6" t="s">
        <v>7</v>
      </c>
      <c r="C27" s="29">
        <v>28000</v>
      </c>
      <c r="D27" s="29">
        <v>55000</v>
      </c>
      <c r="E27" s="30">
        <v>0.38</v>
      </c>
      <c r="F27" s="79">
        <f>+IF(A22&gt;D27,(D27-C27)*E27,IF(A22&lt;C27,0,(A22-C27)*E27))</f>
        <v>6460</v>
      </c>
      <c r="J27" s="40" t="s">
        <v>28</v>
      </c>
      <c r="K27" s="41">
        <f t="shared" si="0"/>
        <v>21000</v>
      </c>
      <c r="L27" s="42" t="s">
        <v>29</v>
      </c>
      <c r="M27" s="43">
        <f t="shared" si="1"/>
        <v>0.26</v>
      </c>
      <c r="N27" s="44">
        <f>+T25+T26</f>
        <v>3809.7799999999997</v>
      </c>
      <c r="O27" s="45" t="s">
        <v>30</v>
      </c>
      <c r="P27" s="46">
        <f t="shared" si="2"/>
        <v>18000</v>
      </c>
      <c r="Q27" s="37">
        <f t="shared" si="3"/>
        <v>18001</v>
      </c>
      <c r="R27" s="37">
        <v>21000</v>
      </c>
      <c r="S27" s="38">
        <v>0.26</v>
      </c>
      <c r="T27" s="81">
        <f>+IF(J22&gt;R27,(R27-Q27)*S27,IF(J22&lt;Q27,0,(J22-Q27)*S27))</f>
        <v>779.74</v>
      </c>
      <c r="U27" s="2"/>
      <c r="V27" s="39">
        <f t="shared" ref="V27:V34" si="5">+(R28-R27)/R27</f>
        <v>0.38095238095238093</v>
      </c>
      <c r="W27" s="39">
        <f t="shared" si="4"/>
        <v>7.6923076923076983E-2</v>
      </c>
      <c r="AB27" s="47" t="s">
        <v>32</v>
      </c>
    </row>
    <row r="28" spans="1:28" ht="46.2" customHeight="1" thickBot="1" x14ac:dyDescent="0.3">
      <c r="A28" s="5" t="s">
        <v>8</v>
      </c>
      <c r="B28" s="6" t="s">
        <v>9</v>
      </c>
      <c r="C28" s="29">
        <v>55000</v>
      </c>
      <c r="D28" s="29">
        <v>75000</v>
      </c>
      <c r="E28" s="30">
        <v>0.41</v>
      </c>
      <c r="F28" s="79">
        <f>+IF(A22&gt;D28,(D28-C28)*E28,IF(A22&lt;C28,0,(A22-C28)*E28))</f>
        <v>0</v>
      </c>
      <c r="J28" s="40" t="s">
        <v>28</v>
      </c>
      <c r="K28" s="41">
        <f t="shared" si="0"/>
        <v>29000</v>
      </c>
      <c r="L28" s="42" t="s">
        <v>29</v>
      </c>
      <c r="M28" s="43">
        <f t="shared" si="1"/>
        <v>0.28000000000000003</v>
      </c>
      <c r="N28" s="44">
        <f>+T25+T26+T27</f>
        <v>4589.5199999999995</v>
      </c>
      <c r="O28" s="45" t="s">
        <v>30</v>
      </c>
      <c r="P28" s="46">
        <f t="shared" si="2"/>
        <v>21000</v>
      </c>
      <c r="Q28" s="37">
        <f t="shared" si="3"/>
        <v>21001</v>
      </c>
      <c r="R28" s="37">
        <v>29000</v>
      </c>
      <c r="S28" s="38">
        <v>0.28000000000000003</v>
      </c>
      <c r="T28" s="81">
        <f t="shared" ref="T28:T34" si="6">+IF($J$22&gt;R28,(R28-Q28)*S28,IF($J$22&lt;Q28,0,($J$22-Q28)*S28))</f>
        <v>2239.7200000000003</v>
      </c>
      <c r="U28" s="2"/>
      <c r="V28" s="39">
        <f t="shared" si="5"/>
        <v>0.31034482758620691</v>
      </c>
      <c r="W28" s="39">
        <f t="shared" si="4"/>
        <v>0.10714285714285703</v>
      </c>
    </row>
    <row r="29" spans="1:28" ht="46.2" customHeight="1" thickBot="1" x14ac:dyDescent="0.3">
      <c r="A29" s="5" t="s">
        <v>10</v>
      </c>
      <c r="B29" s="6" t="s">
        <v>11</v>
      </c>
      <c r="C29" s="29">
        <v>75000</v>
      </c>
      <c r="D29" s="29"/>
      <c r="E29" s="30">
        <v>0.43</v>
      </c>
      <c r="F29" s="79">
        <f>+IF(A22&gt;C29,(A22-C29)*E29,0)</f>
        <v>0</v>
      </c>
      <c r="J29" s="40" t="s">
        <v>28</v>
      </c>
      <c r="K29" s="41">
        <f t="shared" si="0"/>
        <v>38000</v>
      </c>
      <c r="L29" s="42" t="s">
        <v>29</v>
      </c>
      <c r="M29" s="43">
        <f t="shared" si="1"/>
        <v>0.31</v>
      </c>
      <c r="N29" s="44">
        <f>+T25+T26+T27+T28</f>
        <v>6829.24</v>
      </c>
      <c r="O29" s="45" t="s">
        <v>30</v>
      </c>
      <c r="P29" s="46">
        <f t="shared" si="2"/>
        <v>29000</v>
      </c>
      <c r="Q29" s="37">
        <f t="shared" si="3"/>
        <v>29001</v>
      </c>
      <c r="R29" s="37">
        <v>38000</v>
      </c>
      <c r="S29" s="38">
        <v>0.31</v>
      </c>
      <c r="T29" s="81">
        <f t="shared" si="6"/>
        <v>2789.69</v>
      </c>
      <c r="U29" s="2"/>
      <c r="V29" s="39">
        <f t="shared" si="5"/>
        <v>0.15789473684210525</v>
      </c>
      <c r="W29" s="39">
        <f t="shared" si="4"/>
        <v>0.22580645161290325</v>
      </c>
    </row>
    <row r="30" spans="1:28" ht="46.2" customHeight="1" thickBot="1" x14ac:dyDescent="0.3">
      <c r="A30" s="48"/>
      <c r="B30" s="49" t="s">
        <v>33</v>
      </c>
      <c r="C30" s="50"/>
      <c r="D30" s="50"/>
      <c r="E30" s="51" t="s">
        <v>34</v>
      </c>
      <c r="F30" s="52">
        <f>+SUM(F25:F29)</f>
        <v>13420</v>
      </c>
      <c r="J30" s="40" t="s">
        <v>28</v>
      </c>
      <c r="K30" s="41">
        <f t="shared" si="0"/>
        <v>44000</v>
      </c>
      <c r="L30" s="42" t="s">
        <v>29</v>
      </c>
      <c r="M30" s="43">
        <f t="shared" si="1"/>
        <v>0.38</v>
      </c>
      <c r="N30" s="44">
        <f>+T25+T26+T27+T28+T29</f>
        <v>9618.93</v>
      </c>
      <c r="O30" s="45" t="s">
        <v>30</v>
      </c>
      <c r="P30" s="46">
        <f t="shared" si="2"/>
        <v>38000</v>
      </c>
      <c r="Q30" s="37">
        <f t="shared" si="3"/>
        <v>38001</v>
      </c>
      <c r="R30" s="37">
        <v>44000</v>
      </c>
      <c r="S30" s="38">
        <v>0.38</v>
      </c>
      <c r="T30" s="81">
        <f t="shared" si="6"/>
        <v>2279.62</v>
      </c>
      <c r="U30" s="2"/>
      <c r="V30" s="39">
        <f t="shared" si="5"/>
        <v>0.13636363636363635</v>
      </c>
      <c r="W30" s="39">
        <f t="shared" si="4"/>
        <v>5.2631578947368467E-2</v>
      </c>
    </row>
    <row r="31" spans="1:28" s="53" customFormat="1" ht="46.2" customHeight="1" thickBot="1" x14ac:dyDescent="0.4">
      <c r="C31" s="54"/>
      <c r="D31" s="54"/>
      <c r="E31" s="55" t="s">
        <v>35</v>
      </c>
      <c r="F31" s="56">
        <f>+F30/A22</f>
        <v>0.29822222222222222</v>
      </c>
      <c r="G31" s="54"/>
      <c r="H31" s="54"/>
      <c r="I31" s="54"/>
      <c r="J31" s="40" t="s">
        <v>28</v>
      </c>
      <c r="K31" s="41">
        <f t="shared" si="0"/>
        <v>50000</v>
      </c>
      <c r="L31" s="42" t="s">
        <v>29</v>
      </c>
      <c r="M31" s="43">
        <f t="shared" si="1"/>
        <v>0.4</v>
      </c>
      <c r="N31" s="44">
        <f>+T25+T26+T27+T28+T29+T30</f>
        <v>11898.55</v>
      </c>
      <c r="O31" s="45" t="s">
        <v>30</v>
      </c>
      <c r="P31" s="46">
        <f t="shared" si="2"/>
        <v>44000</v>
      </c>
      <c r="Q31" s="37">
        <f t="shared" si="3"/>
        <v>44001</v>
      </c>
      <c r="R31" s="37">
        <v>50000</v>
      </c>
      <c r="S31" s="38">
        <v>0.4</v>
      </c>
      <c r="T31" s="81">
        <f t="shared" si="6"/>
        <v>399.6</v>
      </c>
      <c r="U31" s="54"/>
      <c r="V31" s="39">
        <f t="shared" si="5"/>
        <v>0.1</v>
      </c>
      <c r="W31" s="39">
        <f t="shared" si="4"/>
        <v>7.4999999999999928E-2</v>
      </c>
    </row>
    <row r="32" spans="1:28" ht="46.2" customHeight="1" thickBot="1" x14ac:dyDescent="0.3">
      <c r="C32" s="1"/>
      <c r="D32" s="1"/>
      <c r="E32" s="1"/>
      <c r="F32" s="1"/>
      <c r="G32" s="1"/>
      <c r="J32" s="40" t="s">
        <v>28</v>
      </c>
      <c r="K32" s="41">
        <f t="shared" si="0"/>
        <v>55000</v>
      </c>
      <c r="L32" s="42" t="s">
        <v>29</v>
      </c>
      <c r="M32" s="43">
        <f t="shared" si="1"/>
        <v>0.43</v>
      </c>
      <c r="N32" s="44">
        <f>+T26+T27+T28+T29+T30+T31+T25</f>
        <v>12298.15</v>
      </c>
      <c r="O32" s="45" t="s">
        <v>30</v>
      </c>
      <c r="P32" s="46">
        <f t="shared" si="2"/>
        <v>50000</v>
      </c>
      <c r="Q32" s="37">
        <f t="shared" si="3"/>
        <v>50001</v>
      </c>
      <c r="R32" s="37">
        <v>55000</v>
      </c>
      <c r="S32" s="38">
        <v>0.43</v>
      </c>
      <c r="T32" s="81">
        <f t="shared" si="6"/>
        <v>0</v>
      </c>
      <c r="U32" s="2"/>
      <c r="V32" s="39">
        <f>+(R33-R32)/R32</f>
        <v>0.18181818181818182</v>
      </c>
      <c r="W32" s="39">
        <f>+(S33-S32)/S32</f>
        <v>2.3255813953488393E-2</v>
      </c>
    </row>
    <row r="33" spans="3:23" ht="46.2" customHeight="1" thickBot="1" x14ac:dyDescent="0.3">
      <c r="C33" s="1"/>
      <c r="D33" s="1"/>
      <c r="E33" s="1"/>
      <c r="F33" s="1"/>
      <c r="G33" s="1"/>
      <c r="J33" s="40" t="s">
        <v>28</v>
      </c>
      <c r="K33" s="41">
        <f t="shared" si="0"/>
        <v>65000</v>
      </c>
      <c r="L33" s="42" t="s">
        <v>29</v>
      </c>
      <c r="M33" s="43">
        <f t="shared" si="1"/>
        <v>0.44</v>
      </c>
      <c r="N33" s="44">
        <f>+T27+T28+T29+T30+T31+T32+T25+T26</f>
        <v>12298.15</v>
      </c>
      <c r="O33" s="45" t="s">
        <v>30</v>
      </c>
      <c r="P33" s="46">
        <f t="shared" si="2"/>
        <v>55000</v>
      </c>
      <c r="Q33" s="37">
        <f t="shared" si="3"/>
        <v>55001</v>
      </c>
      <c r="R33" s="37">
        <v>65000</v>
      </c>
      <c r="S33" s="38">
        <v>0.44</v>
      </c>
      <c r="T33" s="81">
        <f t="shared" si="6"/>
        <v>0</v>
      </c>
      <c r="U33" s="2"/>
      <c r="V33" s="39">
        <f t="shared" si="5"/>
        <v>0.30769230769230771</v>
      </c>
      <c r="W33" s="39">
        <f t="shared" si="4"/>
        <v>4.5454545454545497E-2</v>
      </c>
    </row>
    <row r="34" spans="3:23" s="2" customFormat="1" ht="46.2" customHeight="1" thickBot="1" x14ac:dyDescent="0.3">
      <c r="J34" s="40" t="s">
        <v>28</v>
      </c>
      <c r="K34" s="41">
        <f t="shared" si="0"/>
        <v>85000</v>
      </c>
      <c r="L34" s="42" t="s">
        <v>29</v>
      </c>
      <c r="M34" s="43">
        <f t="shared" si="1"/>
        <v>0.46</v>
      </c>
      <c r="N34" s="44">
        <f>+T28+T29+T30+T31+T32+T33+T25+T26+T27</f>
        <v>12298.150000000001</v>
      </c>
      <c r="O34" s="45" t="s">
        <v>30</v>
      </c>
      <c r="P34" s="46">
        <f t="shared" si="2"/>
        <v>65000</v>
      </c>
      <c r="Q34" s="37">
        <f t="shared" si="3"/>
        <v>65001</v>
      </c>
      <c r="R34" s="37">
        <v>85000</v>
      </c>
      <c r="S34" s="38">
        <v>0.46</v>
      </c>
      <c r="T34" s="81">
        <f t="shared" si="6"/>
        <v>0</v>
      </c>
      <c r="V34" s="39">
        <f t="shared" si="5"/>
        <v>-1</v>
      </c>
      <c r="W34" s="39">
        <f t="shared" si="4"/>
        <v>4.3478260869565133E-2</v>
      </c>
    </row>
    <row r="35" spans="3:23" s="2" customFormat="1" ht="46.2" customHeight="1" thickBot="1" x14ac:dyDescent="0.3">
      <c r="J35" s="57" t="s">
        <v>36</v>
      </c>
      <c r="K35" s="58">
        <f>+K34</f>
        <v>85000</v>
      </c>
      <c r="L35" s="59" t="s">
        <v>29</v>
      </c>
      <c r="M35" s="60">
        <f t="shared" si="1"/>
        <v>0.48</v>
      </c>
      <c r="N35" s="61">
        <f>+T29+T30+T31+T32+T33+T34+T25+T26+T27+T28</f>
        <v>12298.150000000001</v>
      </c>
      <c r="O35" s="62" t="s">
        <v>30</v>
      </c>
      <c r="P35" s="63">
        <f t="shared" si="2"/>
        <v>85000</v>
      </c>
      <c r="Q35" s="37">
        <f t="shared" si="3"/>
        <v>85001</v>
      </c>
      <c r="R35" s="37"/>
      <c r="S35" s="38">
        <v>0.48</v>
      </c>
      <c r="T35" s="82">
        <f>+IF(J22&gt;Q35,(J22-Q35)*S35,0)</f>
        <v>0</v>
      </c>
    </row>
    <row r="36" spans="3:23" s="2" customFormat="1" ht="18" thickBot="1" x14ac:dyDescent="0.35">
      <c r="J36" s="64"/>
      <c r="K36" s="65">
        <f>+R36</f>
        <v>0</v>
      </c>
      <c r="L36" s="66"/>
      <c r="M36" s="66"/>
      <c r="N36" s="67"/>
      <c r="O36" s="67"/>
      <c r="P36" s="67"/>
      <c r="Q36" s="68"/>
      <c r="R36" s="69"/>
      <c r="S36" s="70" t="s">
        <v>34</v>
      </c>
      <c r="T36" s="71">
        <f>+SUM(T25:T35)</f>
        <v>12298.15</v>
      </c>
    </row>
    <row r="37" spans="3:23" s="2" customFormat="1" ht="17.399999999999999" x14ac:dyDescent="0.3">
      <c r="J37" s="1"/>
      <c r="K37" s="1"/>
      <c r="L37" s="1"/>
      <c r="M37" s="1"/>
      <c r="N37" s="1"/>
      <c r="O37" s="1"/>
      <c r="P37" s="1"/>
      <c r="R37" s="72"/>
      <c r="S37" s="73" t="s">
        <v>35</v>
      </c>
      <c r="T37" s="74">
        <f>+T36/J22</f>
        <v>0.27329222222222221</v>
      </c>
    </row>
    <row r="38" spans="3:23" s="2" customFormat="1" x14ac:dyDescent="0.25">
      <c r="Q38" s="1"/>
    </row>
  </sheetData>
  <sheetProtection algorithmName="SHA-512" hashValue="PTgcY+0qJ1zw5duOz7xP/U3Oyf3g3W2GmlsAd7K52ySdXvsPVk/bCsM8E2F5rxn1NJRRfu5Xwyy+w89OXYPbzA==" saltValue="GzR9MPswBW7UW6pjLSjy2A==" spinCount="100000" sheet="1" objects="1" scenarios="1"/>
  <mergeCells count="2">
    <mergeCell ref="J19:M19"/>
    <mergeCell ref="J22:L22"/>
  </mergeCells>
  <pageMargins left="0.7" right="0.7" top="0.75" bottom="0.75" header="0.3" footer="0.3"/>
  <pageSetup paperSize="9" orientation="portrait" r:id="rId1"/>
  <ignoredErrors>
    <ignoredError sqref="K35" formula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'HP Riforma'!E25:E29</xm:f>
              <xm:sqref>AA26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'HP Riforma'!S25:S35</xm:f>
              <xm:sqref>AA27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HP Riforma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2021-04-06T16:25:41Z</dcterms:created>
  <dcterms:modified xsi:type="dcterms:W3CDTF">2021-04-06T16:30:34Z</dcterms:modified>
</cp:coreProperties>
</file>